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cdc19a0a696d367/Documents/GVL/"/>
    </mc:Choice>
  </mc:AlternateContent>
  <xr:revisionPtr revIDLastSave="18" documentId="8_{E3925EA0-3465-4205-B884-2D8BED63B662}" xr6:coauthVersionLast="47" xr6:coauthVersionMax="47" xr10:uidLastSave="{5B1FFC98-1A99-4599-A3D3-4CDE49B0890B}"/>
  <bookViews>
    <workbookView xWindow="-108" yWindow="-108" windowWidth="23256" windowHeight="12576" xr2:uid="{7F391A36-069B-4809-BB90-A98D433A9386}"/>
  </bookViews>
  <sheets>
    <sheet name="ΔP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" l="1"/>
  <c r="J34" i="1"/>
  <c r="J30" i="1" l="1"/>
  <c r="J24" i="1"/>
  <c r="J20" i="1"/>
  <c r="J32" i="1"/>
  <c r="J22" i="1"/>
  <c r="J41" i="1"/>
  <c r="J37" i="1"/>
  <c r="J38" i="1" s="1"/>
  <c r="J28" i="1" l="1"/>
  <c r="J26" i="1"/>
  <c r="J16" i="1"/>
  <c r="J14" i="1"/>
  <c r="D54" i="1"/>
  <c r="J56" i="1"/>
  <c r="C39" i="1"/>
  <c r="J40" i="1" l="1"/>
  <c r="D55" i="1"/>
  <c r="D56" i="1" s="1"/>
  <c r="D57" i="1" l="1"/>
  <c r="D58" i="1" s="1"/>
  <c r="C60" i="1" s="1"/>
  <c r="J43" i="1" s="1"/>
  <c r="J45" i="1" s="1"/>
  <c r="J46" i="1" s="1"/>
</calcChain>
</file>

<file path=xl/sharedStrings.xml><?xml version="1.0" encoding="utf-8"?>
<sst xmlns="http://schemas.openxmlformats.org/spreadsheetml/2006/main" count="71" uniqueCount="54">
  <si>
    <t>PRESSURE DROP CALCULATOR</t>
  </si>
  <si>
    <t>Project:</t>
  </si>
  <si>
    <t>Date:</t>
  </si>
  <si>
    <t>Pipe length:</t>
  </si>
  <si>
    <t>m</t>
  </si>
  <si>
    <t>Specific Gravity:</t>
  </si>
  <si>
    <t>Dynamic Viscosity:</t>
  </si>
  <si>
    <t>cP</t>
  </si>
  <si>
    <t>Flow Q: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</si>
  <si>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/hr</t>
    </r>
  </si>
  <si>
    <t>Pipe inner surface roughnes</t>
  </si>
  <si>
    <t>mm</t>
  </si>
  <si>
    <t>Inside diameter:</t>
  </si>
  <si>
    <r>
      <t>No. of 90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Elbows:</t>
    </r>
  </si>
  <si>
    <r>
      <t>Equivalent Length (30xD)L</t>
    </r>
    <r>
      <rPr>
        <vertAlign val="subscript"/>
        <sz val="11"/>
        <color theme="1"/>
        <rFont val="Calibri"/>
        <family val="2"/>
        <scheme val="minor"/>
      </rPr>
      <t>90</t>
    </r>
    <r>
      <rPr>
        <sz val="11"/>
        <color theme="1"/>
        <rFont val="Calibri"/>
        <family val="2"/>
        <scheme val="minor"/>
      </rPr>
      <t>:</t>
    </r>
  </si>
  <si>
    <r>
      <t>No. of 45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C elbows</t>
    </r>
  </si>
  <si>
    <r>
      <t>Equivalent Length (16 x D) L</t>
    </r>
    <r>
      <rPr>
        <vertAlign val="subscript"/>
        <sz val="11"/>
        <color theme="1"/>
        <rFont val="Calibri"/>
        <family val="2"/>
        <scheme val="minor"/>
      </rPr>
      <t>45</t>
    </r>
    <r>
      <rPr>
        <sz val="11"/>
        <color theme="1"/>
        <rFont val="Calibri"/>
        <family val="2"/>
        <scheme val="minor"/>
      </rPr>
      <t>:</t>
    </r>
  </si>
  <si>
    <t>No. of Gate Valves Fully opened:</t>
  </si>
  <si>
    <r>
      <t>Equivalent Length (13 x D) L</t>
    </r>
    <r>
      <rPr>
        <vertAlign val="subscript"/>
        <sz val="11"/>
        <color theme="1"/>
        <rFont val="Calibri"/>
        <family val="2"/>
        <scheme val="minor"/>
      </rPr>
      <t>V</t>
    </r>
  </si>
  <si>
    <t>No. of Globe Valves Fully opened:</t>
  </si>
  <si>
    <r>
      <t>Equivalent Length (340 x D) L</t>
    </r>
    <r>
      <rPr>
        <vertAlign val="subscript"/>
        <sz val="11"/>
        <color theme="1"/>
        <rFont val="Calibri"/>
        <family val="2"/>
        <scheme val="minor"/>
      </rPr>
      <t>V</t>
    </r>
  </si>
  <si>
    <t>Ball Valve RB, &gt; DN 50</t>
  </si>
  <si>
    <r>
      <t>Equivalent Length (45 x D) L</t>
    </r>
    <r>
      <rPr>
        <vertAlign val="subscript"/>
        <sz val="11"/>
        <color theme="1"/>
        <rFont val="Calibri"/>
        <family val="2"/>
        <scheme val="minor"/>
      </rPr>
      <t>b</t>
    </r>
  </si>
  <si>
    <t>Swing Type NRV</t>
  </si>
  <si>
    <r>
      <t>Equivalent length (135 x D)L</t>
    </r>
    <r>
      <rPr>
        <vertAlign val="subscript"/>
        <sz val="11"/>
        <color theme="1"/>
        <rFont val="Calibri"/>
        <family val="2"/>
        <scheme val="minor"/>
      </rPr>
      <t>NRV</t>
    </r>
  </si>
  <si>
    <t>No. of Y-Type Strainers:</t>
  </si>
  <si>
    <r>
      <t>Y Strainer Equivalent Length L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Length (250 x D)</t>
    </r>
  </si>
  <si>
    <t>No. of "T" Flow straight through</t>
  </si>
  <si>
    <r>
      <t>Equivalent Length (20 x D) L</t>
    </r>
    <r>
      <rPr>
        <vertAlign val="subscript"/>
        <sz val="11"/>
        <color theme="1"/>
        <rFont val="Calibri"/>
        <family val="2"/>
        <scheme val="minor"/>
      </rPr>
      <t>ST</t>
    </r>
  </si>
  <si>
    <t>No. of "T" Flow through side outlet</t>
  </si>
  <si>
    <r>
      <t>Equivalent Length (65 x D) L</t>
    </r>
    <r>
      <rPr>
        <vertAlign val="subscript"/>
        <sz val="11"/>
        <color theme="1"/>
        <rFont val="Calibri"/>
        <family val="2"/>
        <scheme val="minor"/>
      </rPr>
      <t>TS</t>
    </r>
  </si>
  <si>
    <t xml:space="preserve">Product outlet nozzle vessel/tank </t>
  </si>
  <si>
    <r>
      <t>Equivalent length (32 x D) L</t>
    </r>
    <r>
      <rPr>
        <vertAlign val="subscript"/>
        <sz val="11"/>
        <color theme="1"/>
        <rFont val="Calibri"/>
        <family val="2"/>
        <scheme val="minor"/>
      </rPr>
      <t>IN</t>
    </r>
  </si>
  <si>
    <r>
      <t>Equivalent length (64 x D) L</t>
    </r>
    <r>
      <rPr>
        <vertAlign val="subscript"/>
        <sz val="11"/>
        <color theme="1"/>
        <rFont val="Calibri"/>
        <family val="2"/>
        <scheme val="minor"/>
      </rPr>
      <t>OUT</t>
    </r>
  </si>
  <si>
    <t>Change in Elevation:</t>
  </si>
  <si>
    <t>Tank Height:</t>
  </si>
  <si>
    <t>Fluid Velocity V (Should not exceed 5 m/s):</t>
  </si>
  <si>
    <t>m/s</t>
  </si>
  <si>
    <t>Reynold's Number (Re):</t>
  </si>
  <si>
    <t>Total Equivalent Length</t>
  </si>
  <si>
    <t>ε/D=</t>
  </si>
  <si>
    <t>Additional Static Equipment Pressure Drop</t>
  </si>
  <si>
    <t>Bar</t>
  </si>
  <si>
    <t>Friction factor (f):</t>
  </si>
  <si>
    <t>Pressure Drop:</t>
  </si>
  <si>
    <t xml:space="preserve">Head Loss: </t>
  </si>
  <si>
    <t>meters</t>
  </si>
  <si>
    <t>To be entered manually</t>
  </si>
  <si>
    <t>GVL Management &amp; Consulting Ltd</t>
  </si>
  <si>
    <t>A=</t>
  </si>
  <si>
    <t>B=</t>
  </si>
  <si>
    <t>C=</t>
  </si>
  <si>
    <t>f=</t>
  </si>
  <si>
    <t>P.O.Box 42286, 6532, Larnaca, CYPRUS, E-mail: george@gvlengineering.com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</si>
</sst>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"/>
    <numFmt numFmtId="166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14" fontId="0" fillId="2" borderId="0" xfId="0" applyNumberForma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horizontal="center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0" fillId="0" borderId="1" xfId="0" applyBorder="1" applyProtection="1"/>
    <xf numFmtId="0" fontId="0" fillId="0" borderId="0" xfId="0" applyProtection="1"/>
    <xf numFmtId="0" fontId="0" fillId="0" borderId="2" xfId="0" applyBorder="1" applyProtection="1"/>
    <xf numFmtId="0" fontId="1" fillId="0" borderId="0" xfId="0" applyFont="1" applyProtection="1"/>
    <xf numFmtId="2" fontId="0" fillId="0" borderId="0" xfId="0" applyNumberFormat="1" applyProtection="1"/>
    <xf numFmtId="164" fontId="0" fillId="0" borderId="0" xfId="0" applyNumberFormat="1" applyProtection="1"/>
    <xf numFmtId="0" fontId="0" fillId="0" borderId="0" xfId="0" quotePrefix="1" applyProtection="1"/>
    <xf numFmtId="165" fontId="0" fillId="0" borderId="0" xfId="0" applyNumberFormat="1" applyProtection="1"/>
    <xf numFmtId="166" fontId="0" fillId="0" borderId="0" xfId="0" applyNumberFormat="1" applyProtection="1"/>
    <xf numFmtId="0" fontId="1" fillId="0" borderId="0" xfId="0" applyFont="1" applyAlignment="1" applyProtection="1">
      <alignment horizontal="center"/>
    </xf>
    <xf numFmtId="2" fontId="1" fillId="0" borderId="0" xfId="0" applyNumberFormat="1" applyFont="1" applyProtection="1"/>
    <xf numFmtId="0" fontId="1" fillId="0" borderId="2" xfId="0" applyFont="1" applyBorder="1" applyProtection="1"/>
    <xf numFmtId="0" fontId="1" fillId="0" borderId="2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0</xdr:row>
      <xdr:rowOff>109002</xdr:rowOff>
    </xdr:from>
    <xdr:to>
      <xdr:col>10</xdr:col>
      <xdr:colOff>91440</xdr:colOff>
      <xdr:row>2</xdr:row>
      <xdr:rowOff>109653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37D7A4-38EB-2A4A-5E7E-CD885D8BF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4980" y="109002"/>
          <a:ext cx="754380" cy="51881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68189-DAED-44C8-9312-6AAD46058594}">
  <sheetPr>
    <pageSetUpPr fitToPage="1"/>
  </sheetPr>
  <dimension ref="B1:M61"/>
  <sheetViews>
    <sheetView tabSelected="1" zoomScale="85" zoomScaleNormal="85" workbookViewId="0">
      <selection activeCell="J37" sqref="J37"/>
    </sheetView>
  </sheetViews>
  <sheetFormatPr defaultColWidth="9.109375" defaultRowHeight="14.4" x14ac:dyDescent="0.3"/>
  <cols>
    <col min="1" max="2" width="3" style="5" customWidth="1"/>
    <col min="3" max="3" width="9.109375" style="5"/>
    <col min="4" max="4" width="35.77734375" style="5" customWidth="1"/>
    <col min="5" max="5" width="8.109375" style="5" customWidth="1"/>
    <col min="6" max="9" width="4.6640625" style="5" customWidth="1"/>
    <col min="10" max="10" width="13" style="5" customWidth="1"/>
    <col min="11" max="16384" width="9.109375" style="5"/>
  </cols>
  <sheetData>
    <row r="1" spans="2:11" x14ac:dyDescent="0.3">
      <c r="B1" s="10"/>
      <c r="C1" s="11"/>
      <c r="D1" s="11"/>
      <c r="E1" s="11"/>
      <c r="F1" s="11"/>
      <c r="G1" s="11"/>
      <c r="H1" s="11"/>
      <c r="I1" s="11"/>
      <c r="J1" s="11"/>
      <c r="K1" s="12"/>
    </row>
    <row r="2" spans="2:11" ht="26.55" customHeight="1" x14ac:dyDescent="0.5">
      <c r="B2" s="13" t="s">
        <v>0</v>
      </c>
      <c r="C2" s="14"/>
      <c r="D2" s="14"/>
      <c r="E2" s="14"/>
      <c r="F2" s="14"/>
      <c r="G2" s="14"/>
      <c r="H2" s="14"/>
      <c r="I2" s="14"/>
      <c r="J2" s="14"/>
      <c r="K2" s="15"/>
    </row>
    <row r="3" spans="2:11" ht="15" customHeight="1" x14ac:dyDescent="0.3">
      <c r="B3" s="16"/>
      <c r="C3" s="17"/>
      <c r="D3" s="17"/>
      <c r="E3" s="17"/>
      <c r="F3" s="17"/>
      <c r="G3" s="17"/>
      <c r="H3" s="17"/>
      <c r="I3" s="17"/>
      <c r="J3" s="17"/>
      <c r="K3" s="18"/>
    </row>
    <row r="4" spans="2:11" x14ac:dyDescent="0.3">
      <c r="B4" s="16"/>
      <c r="C4" s="19" t="s">
        <v>1</v>
      </c>
      <c r="D4" s="7"/>
      <c r="E4" s="7"/>
      <c r="F4" s="7"/>
      <c r="G4" s="7"/>
      <c r="H4" s="7"/>
      <c r="I4" s="7"/>
      <c r="J4" s="7"/>
      <c r="K4" s="18"/>
    </row>
    <row r="5" spans="2:11" x14ac:dyDescent="0.3">
      <c r="B5" s="16"/>
      <c r="C5" s="17" t="s">
        <v>2</v>
      </c>
      <c r="D5" s="4"/>
      <c r="E5" s="9"/>
      <c r="F5" s="9"/>
      <c r="G5" s="9"/>
      <c r="H5" s="9"/>
      <c r="I5" s="9"/>
      <c r="J5" s="9"/>
      <c r="K5" s="18"/>
    </row>
    <row r="6" spans="2:11" x14ac:dyDescent="0.3">
      <c r="B6" s="16"/>
      <c r="C6" s="9"/>
      <c r="D6" s="9"/>
      <c r="E6" s="9"/>
      <c r="F6" s="9"/>
      <c r="G6" s="9"/>
      <c r="H6" s="9"/>
      <c r="I6" s="9"/>
      <c r="J6" s="9"/>
      <c r="K6" s="18"/>
    </row>
    <row r="7" spans="2:11" ht="15" customHeight="1" x14ac:dyDescent="0.3">
      <c r="B7" s="16"/>
      <c r="C7" s="17" t="s">
        <v>3</v>
      </c>
      <c r="D7" s="17"/>
      <c r="E7" s="9"/>
      <c r="F7" s="9"/>
      <c r="G7" s="9"/>
      <c r="H7" s="9"/>
      <c r="I7" s="9"/>
      <c r="J7" s="1">
        <v>170</v>
      </c>
      <c r="K7" s="18" t="s">
        <v>4</v>
      </c>
    </row>
    <row r="8" spans="2:11" ht="15" customHeight="1" x14ac:dyDescent="0.3">
      <c r="B8" s="16"/>
      <c r="C8" s="17" t="s">
        <v>5</v>
      </c>
      <c r="D8" s="17"/>
      <c r="E8" s="9"/>
      <c r="F8" s="9"/>
      <c r="G8" s="9"/>
      <c r="H8" s="9"/>
      <c r="I8" s="9"/>
      <c r="J8" s="1">
        <v>0.84799999999999998</v>
      </c>
      <c r="K8" s="18"/>
    </row>
    <row r="9" spans="2:11" ht="15" customHeight="1" x14ac:dyDescent="0.3">
      <c r="B9" s="16"/>
      <c r="C9" s="17" t="s">
        <v>6</v>
      </c>
      <c r="D9" s="17"/>
      <c r="E9" s="9"/>
      <c r="F9" s="9"/>
      <c r="G9" s="9"/>
      <c r="H9" s="9"/>
      <c r="I9" s="9"/>
      <c r="J9" s="1">
        <v>0.36</v>
      </c>
      <c r="K9" s="18" t="s">
        <v>7</v>
      </c>
    </row>
    <row r="10" spans="2:11" ht="16.2" x14ac:dyDescent="0.3">
      <c r="B10" s="16"/>
      <c r="C10" s="17" t="s">
        <v>8</v>
      </c>
      <c r="D10" s="17"/>
      <c r="E10" s="9"/>
      <c r="F10" s="9"/>
      <c r="G10" s="9"/>
      <c r="H10" s="9"/>
      <c r="I10" s="9"/>
      <c r="J10" s="1">
        <v>100</v>
      </c>
      <c r="K10" s="18" t="s">
        <v>9</v>
      </c>
    </row>
    <row r="11" spans="2:11" x14ac:dyDescent="0.3">
      <c r="B11" s="16"/>
      <c r="C11" s="17" t="s">
        <v>10</v>
      </c>
      <c r="D11" s="17"/>
      <c r="E11" s="9"/>
      <c r="F11" s="9"/>
      <c r="G11" s="9"/>
      <c r="H11" s="9"/>
      <c r="I11" s="9"/>
      <c r="J11" s="1">
        <v>0.04</v>
      </c>
      <c r="K11" s="18" t="s">
        <v>11</v>
      </c>
    </row>
    <row r="12" spans="2:11" x14ac:dyDescent="0.3">
      <c r="B12" s="16"/>
      <c r="C12" s="17" t="s">
        <v>12</v>
      </c>
      <c r="D12" s="17"/>
      <c r="E12" s="9"/>
      <c r="F12" s="9"/>
      <c r="G12" s="9"/>
      <c r="H12" s="9"/>
      <c r="I12" s="9"/>
      <c r="J12" s="1">
        <v>154</v>
      </c>
      <c r="K12" s="18" t="s">
        <v>11</v>
      </c>
    </row>
    <row r="13" spans="2:11" ht="16.2" x14ac:dyDescent="0.3">
      <c r="B13" s="16"/>
      <c r="C13" s="17" t="s">
        <v>13</v>
      </c>
      <c r="D13" s="17"/>
      <c r="E13" s="9"/>
      <c r="F13" s="9"/>
      <c r="G13" s="9"/>
      <c r="H13" s="9"/>
      <c r="I13" s="9"/>
      <c r="J13" s="1">
        <v>60</v>
      </c>
      <c r="K13" s="18"/>
    </row>
    <row r="14" spans="2:11" ht="15.6" x14ac:dyDescent="0.35">
      <c r="B14" s="16"/>
      <c r="C14" s="17" t="s">
        <v>14</v>
      </c>
      <c r="D14" s="17"/>
      <c r="E14" s="9"/>
      <c r="F14" s="9"/>
      <c r="G14" s="9"/>
      <c r="H14" s="9"/>
      <c r="I14" s="9"/>
      <c r="J14" s="20">
        <f>30*J13*J12/1000</f>
        <v>277.2</v>
      </c>
      <c r="K14" s="18" t="s">
        <v>4</v>
      </c>
    </row>
    <row r="15" spans="2:11" ht="16.2" x14ac:dyDescent="0.3">
      <c r="B15" s="16"/>
      <c r="C15" s="17" t="s">
        <v>15</v>
      </c>
      <c r="D15" s="17"/>
      <c r="E15" s="9"/>
      <c r="F15" s="9"/>
      <c r="G15" s="9"/>
      <c r="H15" s="9"/>
      <c r="I15" s="9"/>
      <c r="J15" s="1">
        <v>1</v>
      </c>
      <c r="K15" s="18"/>
    </row>
    <row r="16" spans="2:11" ht="15.6" x14ac:dyDescent="0.35">
      <c r="B16" s="16"/>
      <c r="C16" s="17" t="s">
        <v>16</v>
      </c>
      <c r="D16" s="17"/>
      <c r="E16" s="9"/>
      <c r="F16" s="9"/>
      <c r="G16" s="9"/>
      <c r="H16" s="9"/>
      <c r="I16" s="9"/>
      <c r="J16" s="20">
        <f>16*J15*J12/1000</f>
        <v>2.464</v>
      </c>
      <c r="K16" s="18" t="s">
        <v>4</v>
      </c>
    </row>
    <row r="17" spans="2:11" x14ac:dyDescent="0.3">
      <c r="B17" s="16"/>
      <c r="C17" s="17" t="s">
        <v>17</v>
      </c>
      <c r="D17" s="17"/>
      <c r="E17" s="9"/>
      <c r="F17" s="9"/>
      <c r="G17" s="9"/>
      <c r="H17" s="9"/>
      <c r="I17" s="9"/>
      <c r="J17" s="1">
        <v>0</v>
      </c>
      <c r="K17" s="18"/>
    </row>
    <row r="18" spans="2:11" ht="15.6" x14ac:dyDescent="0.35">
      <c r="B18" s="16"/>
      <c r="C18" s="17" t="s">
        <v>18</v>
      </c>
      <c r="D18" s="17"/>
      <c r="E18" s="9"/>
      <c r="F18" s="9"/>
      <c r="G18" s="9"/>
      <c r="H18" s="9"/>
      <c r="I18" s="9"/>
      <c r="J18" s="20">
        <f>J17*13*J12/1000</f>
        <v>0</v>
      </c>
      <c r="K18" s="18" t="s">
        <v>4</v>
      </c>
    </row>
    <row r="19" spans="2:11" x14ac:dyDescent="0.3">
      <c r="B19" s="16"/>
      <c r="C19" s="17" t="s">
        <v>19</v>
      </c>
      <c r="D19" s="17"/>
      <c r="E19" s="9"/>
      <c r="F19" s="9"/>
      <c r="G19" s="9"/>
      <c r="H19" s="9"/>
      <c r="I19" s="9"/>
      <c r="J19" s="2">
        <v>0</v>
      </c>
      <c r="K19" s="18"/>
    </row>
    <row r="20" spans="2:11" ht="15.6" x14ac:dyDescent="0.35">
      <c r="B20" s="16"/>
      <c r="C20" s="17" t="s">
        <v>20</v>
      </c>
      <c r="D20" s="17"/>
      <c r="E20" s="9"/>
      <c r="F20" s="9"/>
      <c r="G20" s="9"/>
      <c r="H20" s="9"/>
      <c r="I20" s="9"/>
      <c r="J20" s="20">
        <f>J19*340*J12/1000</f>
        <v>0</v>
      </c>
      <c r="K20" s="18" t="s">
        <v>4</v>
      </c>
    </row>
    <row r="21" spans="2:11" x14ac:dyDescent="0.3">
      <c r="B21" s="16"/>
      <c r="C21" s="17" t="s">
        <v>21</v>
      </c>
      <c r="D21" s="17"/>
      <c r="E21" s="9"/>
      <c r="F21" s="9"/>
      <c r="G21" s="9"/>
      <c r="H21" s="9"/>
      <c r="I21" s="9"/>
      <c r="J21" s="2">
        <v>0</v>
      </c>
      <c r="K21" s="18"/>
    </row>
    <row r="22" spans="2:11" ht="15.6" x14ac:dyDescent="0.35">
      <c r="B22" s="16"/>
      <c r="C22" s="17" t="s">
        <v>22</v>
      </c>
      <c r="D22" s="17"/>
      <c r="E22" s="9"/>
      <c r="F22" s="9"/>
      <c r="G22" s="9"/>
      <c r="H22" s="9"/>
      <c r="I22" s="9"/>
      <c r="J22" s="20">
        <f>J21*J12*45/1000</f>
        <v>0</v>
      </c>
      <c r="K22" s="18" t="s">
        <v>4</v>
      </c>
    </row>
    <row r="23" spans="2:11" x14ac:dyDescent="0.3">
      <c r="B23" s="16"/>
      <c r="C23" s="17" t="s">
        <v>23</v>
      </c>
      <c r="D23" s="17"/>
      <c r="E23" s="9"/>
      <c r="F23" s="9"/>
      <c r="G23" s="9"/>
      <c r="H23" s="9"/>
      <c r="I23" s="9"/>
      <c r="J23" s="2">
        <v>0</v>
      </c>
      <c r="K23" s="18"/>
    </row>
    <row r="24" spans="2:11" ht="15.6" x14ac:dyDescent="0.35">
      <c r="B24" s="16"/>
      <c r="C24" s="17" t="s">
        <v>24</v>
      </c>
      <c r="D24" s="17"/>
      <c r="E24" s="9"/>
      <c r="F24" s="9"/>
      <c r="G24" s="9"/>
      <c r="H24" s="9"/>
      <c r="I24" s="9"/>
      <c r="J24" s="20">
        <f>J23*J12*135/1000</f>
        <v>0</v>
      </c>
      <c r="K24" s="18" t="s">
        <v>4</v>
      </c>
    </row>
    <row r="25" spans="2:11" x14ac:dyDescent="0.3">
      <c r="B25" s="16"/>
      <c r="C25" s="17" t="s">
        <v>25</v>
      </c>
      <c r="D25" s="17"/>
      <c r="E25" s="9"/>
      <c r="F25" s="9"/>
      <c r="G25" s="9"/>
      <c r="H25" s="9"/>
      <c r="I25" s="9"/>
      <c r="J25" s="1">
        <v>0</v>
      </c>
      <c r="K25" s="18"/>
    </row>
    <row r="26" spans="2:11" ht="15.6" x14ac:dyDescent="0.35">
      <c r="B26" s="16"/>
      <c r="C26" s="17" t="s">
        <v>26</v>
      </c>
      <c r="D26" s="17"/>
      <c r="E26" s="9"/>
      <c r="F26" s="9"/>
      <c r="G26" s="9"/>
      <c r="H26" s="9"/>
      <c r="I26" s="9"/>
      <c r="J26" s="20">
        <f>250*J25*J12/1000</f>
        <v>0</v>
      </c>
      <c r="K26" s="18" t="s">
        <v>4</v>
      </c>
    </row>
    <row r="27" spans="2:11" x14ac:dyDescent="0.3">
      <c r="B27" s="16"/>
      <c r="C27" s="17" t="s">
        <v>27</v>
      </c>
      <c r="D27" s="17"/>
      <c r="E27" s="9"/>
      <c r="F27" s="9"/>
      <c r="G27" s="9"/>
      <c r="H27" s="9"/>
      <c r="I27" s="9"/>
      <c r="J27" s="2">
        <v>0</v>
      </c>
      <c r="K27" s="18"/>
    </row>
    <row r="28" spans="2:11" ht="15.6" x14ac:dyDescent="0.35">
      <c r="B28" s="16"/>
      <c r="C28" s="17" t="s">
        <v>28</v>
      </c>
      <c r="D28" s="17"/>
      <c r="E28" s="9"/>
      <c r="F28" s="9"/>
      <c r="G28" s="9"/>
      <c r="H28" s="9"/>
      <c r="I28" s="9"/>
      <c r="J28" s="20">
        <f>J27*20*J12/1000</f>
        <v>0</v>
      </c>
      <c r="K28" s="18" t="s">
        <v>4</v>
      </c>
    </row>
    <row r="29" spans="2:11" x14ac:dyDescent="0.3">
      <c r="B29" s="16"/>
      <c r="C29" s="17" t="s">
        <v>29</v>
      </c>
      <c r="D29" s="17"/>
      <c r="E29" s="9"/>
      <c r="F29" s="9"/>
      <c r="G29" s="9"/>
      <c r="H29" s="9"/>
      <c r="I29" s="9"/>
      <c r="J29" s="2">
        <v>0</v>
      </c>
      <c r="K29" s="18"/>
    </row>
    <row r="30" spans="2:11" ht="15.6" x14ac:dyDescent="0.35">
      <c r="B30" s="16"/>
      <c r="C30" s="17" t="s">
        <v>30</v>
      </c>
      <c r="D30" s="17"/>
      <c r="E30" s="9"/>
      <c r="F30" s="9"/>
      <c r="G30" s="9"/>
      <c r="H30" s="9"/>
      <c r="I30" s="9"/>
      <c r="J30" s="21">
        <f>J29*65*J12/1000</f>
        <v>0</v>
      </c>
      <c r="K30" s="18" t="s">
        <v>4</v>
      </c>
    </row>
    <row r="31" spans="2:11" x14ac:dyDescent="0.3">
      <c r="B31" s="16"/>
      <c r="C31" s="17" t="s">
        <v>31</v>
      </c>
      <c r="D31" s="17"/>
      <c r="E31" s="9"/>
      <c r="F31" s="9"/>
      <c r="G31" s="9"/>
      <c r="H31" s="9"/>
      <c r="I31" s="9"/>
      <c r="J31" s="2">
        <v>0</v>
      </c>
      <c r="K31" s="18"/>
    </row>
    <row r="32" spans="2:11" ht="15.6" x14ac:dyDescent="0.35">
      <c r="B32" s="16"/>
      <c r="C32" s="17" t="s">
        <v>32</v>
      </c>
      <c r="D32" s="17"/>
      <c r="E32" s="9"/>
      <c r="F32" s="9"/>
      <c r="G32" s="9"/>
      <c r="H32" s="9"/>
      <c r="I32" s="9"/>
      <c r="J32" s="21">
        <f>J31*32*J12/1000</f>
        <v>0</v>
      </c>
      <c r="K32" s="18" t="s">
        <v>4</v>
      </c>
    </row>
    <row r="33" spans="2:11" x14ac:dyDescent="0.3">
      <c r="B33" s="16"/>
      <c r="C33" s="17" t="s">
        <v>31</v>
      </c>
      <c r="D33" s="17"/>
      <c r="E33" s="9"/>
      <c r="F33" s="9"/>
      <c r="G33" s="9"/>
      <c r="H33" s="9"/>
      <c r="I33" s="9"/>
      <c r="J33" s="2">
        <v>0</v>
      </c>
      <c r="K33" s="18"/>
    </row>
    <row r="34" spans="2:11" ht="15.6" x14ac:dyDescent="0.35">
      <c r="B34" s="16"/>
      <c r="C34" s="17" t="s">
        <v>33</v>
      </c>
      <c r="D34" s="17"/>
      <c r="E34" s="9"/>
      <c r="F34" s="9"/>
      <c r="G34" s="9"/>
      <c r="H34" s="9"/>
      <c r="I34" s="9"/>
      <c r="J34" s="21">
        <f>J33*J12*64/1000</f>
        <v>0</v>
      </c>
      <c r="K34" s="18" t="s">
        <v>4</v>
      </c>
    </row>
    <row r="35" spans="2:11" x14ac:dyDescent="0.3">
      <c r="B35" s="16"/>
      <c r="C35" s="17" t="s">
        <v>34</v>
      </c>
      <c r="D35" s="17"/>
      <c r="E35" s="9"/>
      <c r="F35" s="9"/>
      <c r="G35" s="9"/>
      <c r="H35" s="9"/>
      <c r="I35" s="9"/>
      <c r="J35" s="1">
        <v>0</v>
      </c>
      <c r="K35" s="18" t="s">
        <v>4</v>
      </c>
    </row>
    <row r="36" spans="2:11" x14ac:dyDescent="0.3">
      <c r="B36" s="16"/>
      <c r="C36" s="17" t="s">
        <v>35</v>
      </c>
      <c r="D36" s="17"/>
      <c r="E36" s="9"/>
      <c r="F36" s="9"/>
      <c r="G36" s="9"/>
      <c r="H36" s="9"/>
      <c r="I36" s="9"/>
      <c r="J36" s="1">
        <v>0</v>
      </c>
      <c r="K36" s="18" t="s">
        <v>4</v>
      </c>
    </row>
    <row r="37" spans="2:11" x14ac:dyDescent="0.3">
      <c r="B37" s="16"/>
      <c r="C37" s="17" t="s">
        <v>36</v>
      </c>
      <c r="D37" s="17"/>
      <c r="E37" s="9"/>
      <c r="F37" s="9"/>
      <c r="G37" s="9"/>
      <c r="H37" s="9"/>
      <c r="I37" s="9"/>
      <c r="J37" s="20">
        <f>J10/(PI()*0.25*3600*(J12/1000)^2)</f>
        <v>1.4913039775481656</v>
      </c>
      <c r="K37" s="18" t="s">
        <v>37</v>
      </c>
    </row>
    <row r="38" spans="2:11" x14ac:dyDescent="0.3">
      <c r="B38" s="16"/>
      <c r="C38" s="17" t="s">
        <v>38</v>
      </c>
      <c r="D38" s="17"/>
      <c r="E38" s="9"/>
      <c r="F38" s="9"/>
      <c r="G38" s="9"/>
      <c r="H38" s="9"/>
      <c r="I38" s="9"/>
      <c r="J38" s="21">
        <f>J8*1000*J12*J37/(1000*J9*0.001)</f>
        <v>540978.8028776946</v>
      </c>
      <c r="K38" s="18"/>
    </row>
    <row r="39" spans="2:11" x14ac:dyDescent="0.3">
      <c r="B39" s="16"/>
      <c r="C39" s="17" t="str">
        <f>IF(J38&lt;2100, "Flow is Laminar Use Darcy equarion", " Flow is Turbulent")</f>
        <v xml:space="preserve"> Flow is Turbulent</v>
      </c>
      <c r="D39" s="17"/>
      <c r="E39" s="9"/>
      <c r="F39" s="9"/>
      <c r="G39" s="9"/>
      <c r="H39" s="9"/>
      <c r="I39" s="9"/>
      <c r="J39" s="8"/>
      <c r="K39" s="18"/>
    </row>
    <row r="40" spans="2:11" x14ac:dyDescent="0.3">
      <c r="B40" s="16"/>
      <c r="C40" s="17" t="s">
        <v>39</v>
      </c>
      <c r="D40" s="17"/>
      <c r="E40" s="9"/>
      <c r="F40" s="9"/>
      <c r="G40" s="9"/>
      <c r="H40" s="9"/>
      <c r="I40" s="9"/>
      <c r="J40" s="20">
        <f>J7+J14+J16+J18+J22+J24+J26+J28+J30+J32+J34</f>
        <v>449.66399999999999</v>
      </c>
      <c r="K40" s="18" t="s">
        <v>4</v>
      </c>
    </row>
    <row r="41" spans="2:11" x14ac:dyDescent="0.3">
      <c r="B41" s="16"/>
      <c r="C41" s="22" t="s">
        <v>40</v>
      </c>
      <c r="D41" s="17"/>
      <c r="E41" s="9"/>
      <c r="F41" s="9"/>
      <c r="G41" s="9"/>
      <c r="H41" s="9"/>
      <c r="I41" s="9"/>
      <c r="J41" s="23">
        <f>J11/J12</f>
        <v>2.5974025974025974E-4</v>
      </c>
      <c r="K41" s="18"/>
    </row>
    <row r="42" spans="2:11" x14ac:dyDescent="0.3">
      <c r="B42" s="16"/>
      <c r="C42" s="22" t="s">
        <v>41</v>
      </c>
      <c r="D42" s="17"/>
      <c r="E42" s="9"/>
      <c r="F42" s="9"/>
      <c r="G42" s="9"/>
      <c r="H42" s="9"/>
      <c r="I42" s="9"/>
      <c r="J42" s="3">
        <v>1</v>
      </c>
      <c r="K42" s="18" t="s">
        <v>42</v>
      </c>
    </row>
    <row r="43" spans="2:11" x14ac:dyDescent="0.3">
      <c r="B43" s="16"/>
      <c r="C43" s="17" t="s">
        <v>43</v>
      </c>
      <c r="D43" s="17"/>
      <c r="E43" s="9"/>
      <c r="F43" s="9"/>
      <c r="G43" s="9"/>
      <c r="H43" s="9"/>
      <c r="I43" s="9"/>
      <c r="J43" s="24">
        <f>C60</f>
        <v>1.5858528734913769E-2</v>
      </c>
      <c r="K43" s="18"/>
    </row>
    <row r="44" spans="2:11" x14ac:dyDescent="0.3">
      <c r="B44" s="16"/>
      <c r="C44" s="17"/>
      <c r="D44" s="17"/>
      <c r="E44" s="9"/>
      <c r="F44" s="9"/>
      <c r="G44" s="9"/>
      <c r="H44" s="9"/>
      <c r="I44" s="9"/>
      <c r="J44" s="17"/>
      <c r="K44" s="18"/>
    </row>
    <row r="45" spans="2:11" x14ac:dyDescent="0.3">
      <c r="B45" s="16"/>
      <c r="C45" s="19" t="s">
        <v>44</v>
      </c>
      <c r="D45" s="19"/>
      <c r="E45" s="25"/>
      <c r="F45" s="25"/>
      <c r="G45" s="25"/>
      <c r="H45" s="25"/>
      <c r="I45" s="25"/>
      <c r="J45" s="26">
        <f>J43*J8*1000*0.5*J40*(J37^2)/(J12/1000)/100000+(J36+J35)*J8*1000*9.81/100000+J42</f>
        <v>1.4366450096482035</v>
      </c>
      <c r="K45" s="27" t="s">
        <v>42</v>
      </c>
    </row>
    <row r="46" spans="2:11" x14ac:dyDescent="0.3">
      <c r="B46" s="16"/>
      <c r="C46" s="17" t="s">
        <v>45</v>
      </c>
      <c r="D46" s="19"/>
      <c r="E46" s="25"/>
      <c r="F46" s="25"/>
      <c r="G46" s="25"/>
      <c r="H46" s="25"/>
      <c r="I46" s="25"/>
      <c r="J46" s="20">
        <f>J45*100000/(J8*1000)/9.81</f>
        <v>17.269692670746586</v>
      </c>
      <c r="K46" s="18" t="s">
        <v>46</v>
      </c>
    </row>
    <row r="47" spans="2:11" x14ac:dyDescent="0.3">
      <c r="B47" s="16"/>
      <c r="C47" s="25"/>
      <c r="D47" s="25"/>
      <c r="E47" s="25"/>
      <c r="F47" s="25"/>
      <c r="G47" s="25"/>
      <c r="H47" s="25"/>
      <c r="I47" s="25"/>
      <c r="J47" s="20"/>
      <c r="K47" s="18"/>
    </row>
    <row r="48" spans="2:11" x14ac:dyDescent="0.3">
      <c r="B48" s="16"/>
      <c r="C48" s="1"/>
      <c r="D48" s="17" t="s">
        <v>47</v>
      </c>
      <c r="E48" s="9"/>
      <c r="F48" s="9"/>
      <c r="G48" s="9"/>
      <c r="H48" s="9"/>
      <c r="I48" s="9"/>
      <c r="J48" s="26"/>
      <c r="K48" s="27"/>
    </row>
    <row r="49" spans="2:13" x14ac:dyDescent="0.3">
      <c r="B49" s="16"/>
      <c r="C49" s="25"/>
      <c r="D49" s="25"/>
      <c r="E49" s="25"/>
      <c r="F49" s="25"/>
      <c r="G49" s="25"/>
      <c r="H49" s="25"/>
      <c r="I49" s="25"/>
      <c r="J49" s="25"/>
      <c r="K49" s="28"/>
    </row>
    <row r="50" spans="2:13" x14ac:dyDescent="0.3">
      <c r="B50" s="29" t="s">
        <v>48</v>
      </c>
      <c r="C50" s="25"/>
      <c r="D50" s="25"/>
      <c r="E50" s="25"/>
      <c r="F50" s="25"/>
      <c r="G50" s="25"/>
      <c r="H50" s="25"/>
      <c r="I50" s="25"/>
      <c r="J50" s="25"/>
      <c r="K50" s="28"/>
      <c r="L50" s="6"/>
      <c r="M50" s="6"/>
    </row>
    <row r="51" spans="2:13" ht="15" thickBot="1" x14ac:dyDescent="0.35">
      <c r="B51" s="30" t="s">
        <v>53</v>
      </c>
      <c r="C51" s="31"/>
      <c r="D51" s="31"/>
      <c r="E51" s="31"/>
      <c r="F51" s="31"/>
      <c r="G51" s="31"/>
      <c r="H51" s="31"/>
      <c r="I51" s="31"/>
      <c r="J51" s="31"/>
      <c r="K51" s="32"/>
    </row>
    <row r="54" spans="2:13" hidden="1" x14ac:dyDescent="0.3">
      <c r="C54" s="5" t="s">
        <v>49</v>
      </c>
      <c r="D54" s="5">
        <f>-2*LOG(J41/3.7+12/J38)</f>
        <v>8.0688244772338589</v>
      </c>
    </row>
    <row r="55" spans="2:13" hidden="1" x14ac:dyDescent="0.3">
      <c r="C55" s="5" t="s">
        <v>50</v>
      </c>
      <c r="D55" s="5">
        <f>-2*LOG(J41/3.7+2.51*D54/J38)</f>
        <v>7.9360743844137405</v>
      </c>
    </row>
    <row r="56" spans="2:13" hidden="1" x14ac:dyDescent="0.3">
      <c r="C56" s="5" t="s">
        <v>51</v>
      </c>
      <c r="D56" s="5">
        <f>-2*LOG(J41/3.7+2.51*D55/J38)</f>
        <v>7.9410589273965266</v>
      </c>
      <c r="J56" s="5">
        <f>0.316/(J38^0.25)</f>
        <v>1.165177314438085E-2</v>
      </c>
    </row>
    <row r="57" spans="2:13" hidden="1" x14ac:dyDescent="0.3">
      <c r="D57" s="5">
        <f>D54-((D55-D54)^2)/(D56-2*D55+D54)</f>
        <v>7.940878539445432</v>
      </c>
    </row>
    <row r="58" spans="2:13" hidden="1" x14ac:dyDescent="0.3">
      <c r="C58" s="5" t="s">
        <v>52</v>
      </c>
      <c r="D58" s="5">
        <f>1/(D57)^2</f>
        <v>1.5858528734913769E-2</v>
      </c>
    </row>
    <row r="59" spans="2:13" hidden="1" x14ac:dyDescent="0.3"/>
    <row r="60" spans="2:13" hidden="1" x14ac:dyDescent="0.3">
      <c r="C60" s="5">
        <f xml:space="preserve"> IF(J38&lt;2000, 64/J38,D58)</f>
        <v>1.5858528734913769E-2</v>
      </c>
    </row>
    <row r="61" spans="2:13" hidden="1" x14ac:dyDescent="0.3"/>
  </sheetData>
  <sheetProtection algorithmName="SHA-512" hashValue="zT6dqJdiwKu/tfoQws40uH177UgZ/fLBxCiQD5EN9mEDsCbwRSfgQKV1dMfGpNxI0d6b0EhLF8L9gimywuHDFA==" saltValue="CJiAHGTJPuxB8WfpDhBkdQ==" spinCount="100000" sheet="1" objects="1" scenarios="1"/>
  <mergeCells count="49">
    <mergeCell ref="B51:K51"/>
    <mergeCell ref="B2:K2"/>
    <mergeCell ref="D4:J4"/>
    <mergeCell ref="E7:I7"/>
    <mergeCell ref="E8:I8"/>
    <mergeCell ref="E10:I10"/>
    <mergeCell ref="E9:I9"/>
    <mergeCell ref="E11:I11"/>
    <mergeCell ref="E12:I12"/>
    <mergeCell ref="E13:I13"/>
    <mergeCell ref="E14:I14"/>
    <mergeCell ref="E15:I15"/>
    <mergeCell ref="E16:I16"/>
    <mergeCell ref="E34:I34"/>
    <mergeCell ref="E33:I33"/>
    <mergeCell ref="E19:I19"/>
    <mergeCell ref="E37:I37"/>
    <mergeCell ref="E46:I46"/>
    <mergeCell ref="E45:I45"/>
    <mergeCell ref="E44:I44"/>
    <mergeCell ref="E43:I43"/>
    <mergeCell ref="E42:I42"/>
    <mergeCell ref="B50:K50"/>
    <mergeCell ref="E40:I40"/>
    <mergeCell ref="E41:I41"/>
    <mergeCell ref="E39:I39"/>
    <mergeCell ref="E38:I38"/>
    <mergeCell ref="C47:I47"/>
    <mergeCell ref="E48:I48"/>
    <mergeCell ref="C49:K49"/>
    <mergeCell ref="E17:I17"/>
    <mergeCell ref="E18:I18"/>
    <mergeCell ref="C6:J6"/>
    <mergeCell ref="E5:J5"/>
    <mergeCell ref="E21:I21"/>
    <mergeCell ref="E20:I20"/>
    <mergeCell ref="E36:I36"/>
    <mergeCell ref="E35:I35"/>
    <mergeCell ref="E22:I22"/>
    <mergeCell ref="E31:I31"/>
    <mergeCell ref="E30:I30"/>
    <mergeCell ref="E23:I23"/>
    <mergeCell ref="E29:I29"/>
    <mergeCell ref="E24:I24"/>
    <mergeCell ref="E25:I25"/>
    <mergeCell ref="E26:I26"/>
    <mergeCell ref="E27:I27"/>
    <mergeCell ref="E28:I28"/>
    <mergeCell ref="E32:I32"/>
  </mergeCells>
  <pageMargins left="0.70866141732283472" right="0.70866141732283472" top="0.9448818897637796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ΔP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Loizou</dc:creator>
  <cp:keywords/>
  <dc:description/>
  <cp:lastModifiedBy>George Loizou</cp:lastModifiedBy>
  <cp:revision/>
  <dcterms:created xsi:type="dcterms:W3CDTF">2018-07-16T09:17:09Z</dcterms:created>
  <dcterms:modified xsi:type="dcterms:W3CDTF">2025-03-28T10:17:48Z</dcterms:modified>
  <cp:category/>
  <cp:contentStatus/>
</cp:coreProperties>
</file>